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1760" yWindow="1780" windowWidth="14840" windowHeight="16440" tabRatio="500"/>
  </bookViews>
  <sheets>
    <sheet name="Sheet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" i="1" l="1"/>
  <c r="B4" i="1"/>
  <c r="B12" i="1"/>
  <c r="B5" i="1"/>
  <c r="B27" i="1"/>
  <c r="B8" i="1"/>
  <c r="C7" i="1"/>
  <c r="B7" i="1"/>
  <c r="B28" i="1"/>
  <c r="B22" i="1"/>
  <c r="B21" i="1"/>
  <c r="B23" i="1"/>
  <c r="B24" i="1"/>
  <c r="B17" i="1"/>
  <c r="B13" i="1"/>
  <c r="B14" i="1"/>
  <c r="B18" i="1"/>
</calcChain>
</file>

<file path=xl/sharedStrings.xml><?xml version="1.0" encoding="utf-8"?>
<sst xmlns="http://schemas.openxmlformats.org/spreadsheetml/2006/main" count="39" uniqueCount="39">
  <si>
    <t>centripital force</t>
  </si>
  <si>
    <t>weight (pounds)</t>
  </si>
  <si>
    <t>difference in circumfrence</t>
  </si>
  <si>
    <t>speed miles/hour</t>
  </si>
  <si>
    <t>speed feet/second</t>
  </si>
  <si>
    <t>MPH*5280/3600</t>
  </si>
  <si>
    <t>percent diff in circumfrence</t>
  </si>
  <si>
    <t>diff in circumfrence/circumfrence</t>
  </si>
  <si>
    <t>circumfrence</t>
  </si>
  <si>
    <t>weight *difference</t>
  </si>
  <si>
    <t>curve radius (feet)</t>
  </si>
  <si>
    <t>Inputs</t>
  </si>
  <si>
    <t>acceleration due to gravity</t>
  </si>
  <si>
    <t>superelevation in degrees</t>
  </si>
  <si>
    <t>Calculates force required to keep vehicle going around curve</t>
  </si>
  <si>
    <t>calculates superelevation to balance centripital force</t>
  </si>
  <si>
    <t xml:space="preserve">pi * (2*radius + (gauge/2) -pi * (2*radius - (gauge/2)) </t>
  </si>
  <si>
    <t>pi*2*radius</t>
  </si>
  <si>
    <t>lateral G force</t>
  </si>
  <si>
    <t>estimate</t>
  </si>
  <si>
    <t>load transfer</t>
  </si>
  <si>
    <t>weight *lateral g force * center of gravity/gauge</t>
  </si>
  <si>
    <t>elevation (in inches)</t>
  </si>
  <si>
    <t>lateral force</t>
  </si>
  <si>
    <t>speed^2/radius</t>
  </si>
  <si>
    <t>speed^2/radius/acceloration due to gravity</t>
  </si>
  <si>
    <t>(weight/acceloration due to gravity) x lateral force</t>
  </si>
  <si>
    <t>Load transfer - weight transfer to outside trucks given perfect chassis and level track</t>
  </si>
  <si>
    <t>sine (degrees superelevation)* gauge*12</t>
  </si>
  <si>
    <t>static difference in weight distribution</t>
  </si>
  <si>
    <t>50,000 = Weight of the Locomotive General from wikipedia (in pounds)</t>
  </si>
  <si>
    <t>calculates difference in weight distribution on inside and outside rails due to inside track being shorter on curve</t>
  </si>
  <si>
    <t>4' 8.5"</t>
  </si>
  <si>
    <t>scale</t>
  </si>
  <si>
    <t>scaled</t>
  </si>
  <si>
    <t>rail gauge (feet)</t>
  </si>
  <si>
    <t>center or gravity above rails (feet)</t>
  </si>
  <si>
    <t>tanº= (weight*speed ^2)/radius/gravity/weight note weight cancels out</t>
  </si>
  <si>
    <t>enter your data in column 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</si>
</sst>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26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2" fontId="0" fillId="0" borderId="0" xfId="0" applyNumberFormat="1"/>
    <xf numFmtId="0" fontId="0" fillId="2" borderId="0" xfId="0" applyFill="1"/>
    <xf numFmtId="2" fontId="0" fillId="2" borderId="0" xfId="0" applyNumberFormat="1" applyFill="1"/>
    <xf numFmtId="0" fontId="0" fillId="3" borderId="0" xfId="0" applyFill="1"/>
    <xf numFmtId="2" fontId="0" fillId="3" borderId="0" xfId="0" applyNumberFormat="1" applyFill="1"/>
    <xf numFmtId="0" fontId="0" fillId="4" borderId="0" xfId="0" applyFill="1"/>
    <xf numFmtId="0" fontId="0" fillId="0" borderId="0" xfId="0" applyFill="1"/>
    <xf numFmtId="2" fontId="0" fillId="0" borderId="0" xfId="0" applyNumberFormat="1" applyAlignment="1">
      <alignment horizontal="center" vertical="center"/>
    </xf>
    <xf numFmtId="2" fontId="0" fillId="2" borderId="0" xfId="0" applyNumberFormat="1" applyFill="1" applyAlignment="1">
      <alignment horizontal="center" vertical="center"/>
    </xf>
    <xf numFmtId="2" fontId="0" fillId="0" borderId="0" xfId="0" applyNumberFormat="1" applyFill="1" applyAlignment="1">
      <alignment horizontal="center" vertical="center"/>
    </xf>
    <xf numFmtId="2" fontId="0" fillId="3" borderId="0" xfId="0" applyNumberFormat="1" applyFill="1" applyAlignment="1">
      <alignment horizontal="center" vertical="center"/>
    </xf>
    <xf numFmtId="9" fontId="0" fillId="0" borderId="0" xfId="1" applyFont="1" applyAlignment="1">
      <alignment horizontal="center" vertical="center"/>
    </xf>
    <xf numFmtId="2" fontId="0" fillId="4" borderId="0" xfId="0" applyNumberFormat="1" applyFill="1" applyAlignment="1">
      <alignment horizontal="center" vertical="center"/>
    </xf>
    <xf numFmtId="2" fontId="4" fillId="5" borderId="0" xfId="0" applyNumberFormat="1" applyFont="1" applyFill="1" applyAlignment="1">
      <alignment horizontal="left" vertical="center"/>
    </xf>
    <xf numFmtId="2" fontId="0" fillId="5" borderId="0" xfId="0" applyNumberFormat="1" applyFill="1" applyAlignment="1">
      <alignment horizontal="center"/>
    </xf>
  </cellXfs>
  <cellStyles count="26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tabSelected="1" workbookViewId="0">
      <selection activeCell="C7" sqref="C7"/>
    </sheetView>
  </sheetViews>
  <sheetFormatPr baseColWidth="10" defaultRowHeight="15" x14ac:dyDescent="0"/>
  <cols>
    <col min="1" max="1" width="29" customWidth="1"/>
    <col min="2" max="2" width="18" style="8" customWidth="1"/>
    <col min="3" max="3" width="11.1640625" style="1" bestFit="1" customWidth="1"/>
  </cols>
  <sheetData>
    <row r="1" spans="1:7" s="4" customFormat="1">
      <c r="A1" s="4" t="s">
        <v>33</v>
      </c>
      <c r="B1" s="11">
        <v>1</v>
      </c>
      <c r="C1" s="5"/>
    </row>
    <row r="3" spans="1:7" s="6" customFormat="1">
      <c r="A3" s="6" t="s">
        <v>11</v>
      </c>
      <c r="B3" s="13" t="s">
        <v>34</v>
      </c>
      <c r="C3" s="14" t="s">
        <v>38</v>
      </c>
      <c r="D3" s="14"/>
      <c r="E3" s="14"/>
      <c r="F3" s="14"/>
      <c r="G3" s="14"/>
    </row>
    <row r="4" spans="1:7">
      <c r="A4" t="s">
        <v>1</v>
      </c>
      <c r="B4" s="8">
        <f>C4/(B1^3)</f>
        <v>50000</v>
      </c>
      <c r="C4" s="15">
        <v>50000</v>
      </c>
      <c r="D4" s="1" t="s">
        <v>30</v>
      </c>
    </row>
    <row r="5" spans="1:7">
      <c r="A5" t="s">
        <v>10</v>
      </c>
      <c r="B5" s="8">
        <f>C5/B1</f>
        <v>550</v>
      </c>
      <c r="C5" s="15">
        <v>550</v>
      </c>
      <c r="D5" s="1"/>
    </row>
    <row r="6" spans="1:7">
      <c r="A6" t="s">
        <v>3</v>
      </c>
      <c r="B6" s="8">
        <f>C6/B1</f>
        <v>20</v>
      </c>
      <c r="C6" s="15">
        <v>20</v>
      </c>
      <c r="D6" s="1"/>
    </row>
    <row r="7" spans="1:7">
      <c r="A7" t="s">
        <v>35</v>
      </c>
      <c r="B7" s="8">
        <f>C7/B1</f>
        <v>4.708333333333333</v>
      </c>
      <c r="C7" s="15">
        <f>4+8.5/12</f>
        <v>4.708333333333333</v>
      </c>
      <c r="D7" s="1" t="s">
        <v>32</v>
      </c>
    </row>
    <row r="8" spans="1:7">
      <c r="A8" t="s">
        <v>36</v>
      </c>
      <c r="B8" s="8">
        <f>C8/B1</f>
        <v>3</v>
      </c>
      <c r="C8" s="15">
        <v>3</v>
      </c>
      <c r="D8" s="1" t="s">
        <v>19</v>
      </c>
    </row>
    <row r="10" spans="1:7" s="2" customFormat="1">
      <c r="A10" s="2" t="s">
        <v>14</v>
      </c>
      <c r="B10" s="9"/>
    </row>
    <row r="11" spans="1:7" s="7" customFormat="1">
      <c r="A11" s="7" t="s">
        <v>12</v>
      </c>
      <c r="B11" s="10">
        <v>32.200000000000003</v>
      </c>
    </row>
    <row r="12" spans="1:7" s="7" customFormat="1">
      <c r="A12" s="7" t="s">
        <v>4</v>
      </c>
      <c r="B12" s="10">
        <f>B6*5280/3600</f>
        <v>29.333333333333332</v>
      </c>
      <c r="C12" s="7" t="s">
        <v>5</v>
      </c>
    </row>
    <row r="13" spans="1:7" s="7" customFormat="1">
      <c r="A13" s="7" t="s">
        <v>23</v>
      </c>
      <c r="B13" s="10">
        <f>B12^2/B5</f>
        <v>1.5644444444444443</v>
      </c>
      <c r="C13" s="7" t="s">
        <v>24</v>
      </c>
    </row>
    <row r="14" spans="1:7" s="4" customFormat="1">
      <c r="A14" s="4" t="s">
        <v>0</v>
      </c>
      <c r="B14" s="11">
        <f>B4/B11*B13</f>
        <v>2429.2615596963419</v>
      </c>
      <c r="C14" s="4" t="s">
        <v>26</v>
      </c>
    </row>
    <row r="15" spans="1:7">
      <c r="C15"/>
    </row>
    <row r="16" spans="1:7" s="2" customFormat="1">
      <c r="A16" s="2" t="s">
        <v>15</v>
      </c>
      <c r="B16" s="9"/>
    </row>
    <row r="17" spans="1:3" s="7" customFormat="1">
      <c r="A17" s="7" t="s">
        <v>13</v>
      </c>
      <c r="B17" s="10">
        <f>DEGREES(ATAN((B4*B12^2)/B5/B11/B4))</f>
        <v>2.7815414376506311</v>
      </c>
      <c r="C17" s="7" t="s">
        <v>37</v>
      </c>
    </row>
    <row r="18" spans="1:3" s="4" customFormat="1">
      <c r="A18" s="4" t="s">
        <v>22</v>
      </c>
      <c r="B18" s="11">
        <f>SIN(B17*PI()/180)*C7*12</f>
        <v>2.7418313895724329</v>
      </c>
      <c r="C18" s="4" t="s">
        <v>28</v>
      </c>
    </row>
    <row r="19" spans="1:3">
      <c r="C19"/>
    </row>
    <row r="20" spans="1:3" s="2" customFormat="1">
      <c r="A20" s="2" t="s">
        <v>31</v>
      </c>
      <c r="B20" s="9"/>
    </row>
    <row r="21" spans="1:3">
      <c r="A21" t="s">
        <v>8</v>
      </c>
      <c r="B21" s="8">
        <f>2* PI()*B5</f>
        <v>3455.7519189487725</v>
      </c>
      <c r="C21" t="s">
        <v>17</v>
      </c>
    </row>
    <row r="22" spans="1:3">
      <c r="A22" t="s">
        <v>2</v>
      </c>
      <c r="B22" s="8">
        <f>PI()*2*(B5+(B7/2))-PI()*2*(B5-(B7/2))</f>
        <v>29.583330821303207</v>
      </c>
      <c r="C22" t="s">
        <v>16</v>
      </c>
    </row>
    <row r="23" spans="1:3">
      <c r="A23" t="s">
        <v>6</v>
      </c>
      <c r="B23" s="12">
        <f>B22/B21</f>
        <v>8.5606060606058642E-3</v>
      </c>
      <c r="C23" t="s">
        <v>7</v>
      </c>
    </row>
    <row r="24" spans="1:3">
      <c r="A24" s="4" t="s">
        <v>29</v>
      </c>
      <c r="B24" s="11">
        <f>B4*B23</f>
        <v>428.03030303029323</v>
      </c>
      <c r="C24" s="4" t="s">
        <v>9</v>
      </c>
    </row>
    <row r="26" spans="1:3" s="2" customFormat="1">
      <c r="A26" s="2" t="s">
        <v>27</v>
      </c>
      <c r="B26" s="9"/>
      <c r="C26" s="3"/>
    </row>
    <row r="27" spans="1:3" s="7" customFormat="1">
      <c r="A27" s="7" t="s">
        <v>18</v>
      </c>
      <c r="B27" s="10">
        <f>B12^2/B5/B11</f>
        <v>4.8585231193926839E-2</v>
      </c>
      <c r="C27" s="7" t="s">
        <v>25</v>
      </c>
    </row>
    <row r="28" spans="1:3" s="4" customFormat="1">
      <c r="A28" s="4" t="s">
        <v>20</v>
      </c>
      <c r="B28" s="11">
        <f>B4*B27*B8/B7</f>
        <v>1547.8480734348373</v>
      </c>
      <c r="C28" s="5" t="s">
        <v>21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Cisco Systems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Willegal</dc:creator>
  <cp:lastModifiedBy>Mike Willegal</cp:lastModifiedBy>
  <dcterms:created xsi:type="dcterms:W3CDTF">2014-02-04T19:39:33Z</dcterms:created>
  <dcterms:modified xsi:type="dcterms:W3CDTF">2014-02-05T19:33:43Z</dcterms:modified>
</cp:coreProperties>
</file>