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21160" yWindow="358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4" i="1" l="1"/>
  <c r="E46" i="1"/>
  <c r="F54" i="1"/>
  <c r="F52" i="1"/>
  <c r="G42" i="1"/>
  <c r="E42" i="1"/>
  <c r="C44" i="1"/>
  <c r="K41" i="1"/>
  <c r="J41" i="1"/>
  <c r="H24" i="1"/>
  <c r="J40" i="1"/>
  <c r="K40" i="1"/>
  <c r="K38" i="1"/>
  <c r="F7" i="1"/>
  <c r="I3" i="1"/>
  <c r="H3" i="1"/>
  <c r="G5" i="1"/>
  <c r="G6" i="1"/>
  <c r="G7" i="1"/>
  <c r="H18" i="1"/>
  <c r="F9" i="1"/>
  <c r="M1" i="1"/>
  <c r="K10" i="1"/>
  <c r="E32" i="1"/>
  <c r="L10" i="1"/>
  <c r="M10" i="1"/>
  <c r="K9" i="1"/>
  <c r="L9" i="1"/>
  <c r="M9" i="1"/>
  <c r="N9" i="1"/>
  <c r="N10" i="1"/>
  <c r="N11" i="1"/>
  <c r="E35" i="1"/>
  <c r="X9" i="1"/>
  <c r="Y9" i="1"/>
  <c r="Z9" i="1"/>
  <c r="X10" i="1"/>
  <c r="Y10" i="1"/>
  <c r="Z10" i="1"/>
  <c r="Z11" i="1"/>
  <c r="E9" i="1"/>
  <c r="H59" i="1"/>
  <c r="H60" i="1"/>
  <c r="H61" i="1"/>
  <c r="I61" i="1"/>
  <c r="H56" i="1"/>
  <c r="H57" i="1"/>
  <c r="I58" i="1"/>
  <c r="I48" i="1"/>
  <c r="M41" i="1"/>
  <c r="M40" i="1"/>
  <c r="M42" i="1"/>
  <c r="C23" i="1"/>
  <c r="E10" i="1"/>
  <c r="Y4" i="1"/>
  <c r="E34" i="1"/>
  <c r="T11" i="1"/>
  <c r="T9" i="1"/>
  <c r="U9" i="1"/>
  <c r="U4" i="1"/>
  <c r="E33" i="1"/>
  <c r="P11" i="1"/>
  <c r="P9" i="1"/>
  <c r="F33" i="1"/>
  <c r="U11" i="1"/>
  <c r="V9" i="1"/>
  <c r="V11" i="1"/>
  <c r="F34" i="1"/>
  <c r="Q11" i="1"/>
  <c r="Q9" i="1"/>
  <c r="R9" i="1"/>
  <c r="R11" i="1"/>
  <c r="C6" i="1"/>
  <c r="E31" i="1"/>
  <c r="F31" i="1"/>
  <c r="F32" i="1"/>
  <c r="F35" i="1"/>
  <c r="E30" i="1"/>
  <c r="F30" i="1"/>
</calcChain>
</file>

<file path=xl/sharedStrings.xml><?xml version="1.0" encoding="utf-8"?>
<sst xmlns="http://schemas.openxmlformats.org/spreadsheetml/2006/main" count="118" uniqueCount="76">
  <si>
    <t>CINP</t>
  </si>
  <si>
    <t>INP</t>
  </si>
  <si>
    <t>INPUT</t>
  </si>
  <si>
    <t>NDA</t>
  </si>
  <si>
    <t>JTS</t>
  </si>
  <si>
    <t>LCI</t>
  </si>
  <si>
    <t>9 or 11</t>
  </si>
  <si>
    <t>DATAIN</t>
  </si>
  <si>
    <t>JFZ</t>
  </si>
  <si>
    <t>DCC</t>
  </si>
  <si>
    <t>INPORT</t>
  </si>
  <si>
    <t>LAB</t>
  </si>
  <si>
    <t>LBA</t>
  </si>
  <si>
    <t>baud</t>
  </si>
  <si>
    <t>usec/bit</t>
  </si>
  <si>
    <t>bits</t>
  </si>
  <si>
    <t>usec</t>
  </si>
  <si>
    <t>byte including start and stop</t>
  </si>
  <si>
    <t>total</t>
  </si>
  <si>
    <t>JMP</t>
  </si>
  <si>
    <t>desired</t>
  </si>
  <si>
    <t>percent</t>
  </si>
  <si>
    <t>states</t>
  </si>
  <si>
    <t>usec per state</t>
  </si>
  <si>
    <t>usec per clock</t>
  </si>
  <si>
    <t>clocks per state</t>
  </si>
  <si>
    <t>RAL</t>
  </si>
  <si>
    <t>RAR</t>
  </si>
  <si>
    <t>average latency till start bit detection</t>
  </si>
  <si>
    <t>worst case</t>
  </si>
  <si>
    <t>best case</t>
  </si>
  <si>
    <t>transmit</t>
  </si>
  <si>
    <t>CAL</t>
  </si>
  <si>
    <t>LAI</t>
  </si>
  <si>
    <t>OUT</t>
  </si>
  <si>
    <t>OUTPORT</t>
  </si>
  <si>
    <t>LBI</t>
  </si>
  <si>
    <t>RRC</t>
  </si>
  <si>
    <t>RET</t>
  </si>
  <si>
    <t>start bit</t>
  </si>
  <si>
    <t>LAA</t>
  </si>
  <si>
    <t>desired baud</t>
  </si>
  <si>
    <t>datain total</t>
  </si>
  <si>
    <t>1st bit</t>
  </si>
  <si>
    <t>TIMER3</t>
  </si>
  <si>
    <t>TIMER4</t>
  </si>
  <si>
    <t>succeeding bits</t>
  </si>
  <si>
    <t>desired cycles</t>
  </si>
  <si>
    <t>timer3</t>
  </si>
  <si>
    <t>actual</t>
  </si>
  <si>
    <t>total timer4</t>
  </si>
  <si>
    <t>remainder</t>
  </si>
  <si>
    <t>DCD</t>
  </si>
  <si>
    <t>LDI</t>
  </si>
  <si>
    <t>IN2</t>
  </si>
  <si>
    <t>OUTPUT</t>
  </si>
  <si>
    <t>LCA</t>
  </si>
  <si>
    <t>TIMER 3</t>
  </si>
  <si>
    <t>cumulative</t>
  </si>
  <si>
    <t>timer 4 loop</t>
  </si>
  <si>
    <t>&lt;- first bit</t>
  </si>
  <si>
    <t>first bit -&gt;</t>
  </si>
  <si>
    <t>succeeding bits-&gt;</t>
  </si>
  <si>
    <t>timer4</t>
  </si>
  <si>
    <t>DATAOUT</t>
  </si>
  <si>
    <t>OUT2</t>
  </si>
  <si>
    <t>JFQ</t>
  </si>
  <si>
    <t>11 or 9</t>
  </si>
  <si>
    <t>LAC</t>
  </si>
  <si>
    <t>first bit</t>
  </si>
  <si>
    <t>OUT1</t>
  </si>
  <si>
    <t>more bits</t>
  </si>
  <si>
    <t>timer3(W)</t>
  </si>
  <si>
    <t>timer (W)</t>
  </si>
  <si>
    <t>last bit</t>
  </si>
  <si>
    <t>hold 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</si>
</sst>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66FF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5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right"/>
    </xf>
    <xf numFmtId="0" fontId="0" fillId="2" borderId="0" xfId="0" applyFill="1" applyAlignment="1">
      <alignment horizontal="left"/>
    </xf>
    <xf numFmtId="0" fontId="0" fillId="0" borderId="0" xfId="0" applyFill="1" applyAlignment="1">
      <alignment horizontal="left"/>
    </xf>
    <xf numFmtId="1" fontId="0" fillId="0" borderId="0" xfId="0" applyNumberFormat="1" applyAlignment="1">
      <alignment horizontal="left"/>
    </xf>
    <xf numFmtId="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3" borderId="0" xfId="0" applyFill="1" applyAlignment="1">
      <alignment horizontal="left"/>
    </xf>
    <xf numFmtId="0" fontId="0" fillId="2" borderId="1" xfId="0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4" borderId="0" xfId="0" applyFill="1" applyAlignment="1">
      <alignment horizontal="center"/>
    </xf>
    <xf numFmtId="0" fontId="0" fillId="5" borderId="1" xfId="0" applyFill="1" applyBorder="1" applyAlignment="1">
      <alignment horizontal="left"/>
    </xf>
    <xf numFmtId="0" fontId="0" fillId="5" borderId="0" xfId="0" applyFill="1" applyAlignment="1">
      <alignment horizontal="left"/>
    </xf>
  </cellXfs>
  <cellStyles count="1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5"/>
  <sheetViews>
    <sheetView tabSelected="1" topLeftCell="A20" workbookViewId="0">
      <selection activeCell="D27" sqref="D27"/>
    </sheetView>
  </sheetViews>
  <sheetFormatPr baseColWidth="10" defaultRowHeight="15" x14ac:dyDescent="0"/>
  <cols>
    <col min="1" max="3" width="10.83203125" style="1"/>
    <col min="4" max="4" width="19" style="2" customWidth="1"/>
    <col min="5" max="7" width="10.83203125" style="2"/>
    <col min="8" max="8" width="14" style="2" customWidth="1"/>
    <col min="9" max="11" width="10.83203125" style="2"/>
    <col min="12" max="12" width="12.33203125" style="2" customWidth="1"/>
    <col min="13" max="13" width="13.1640625" style="8" customWidth="1"/>
    <col min="14" max="15" width="10.83203125" style="1"/>
    <col min="16" max="23" width="0" style="1" hidden="1" customWidth="1"/>
    <col min="24" max="16384" width="10.83203125" style="1"/>
  </cols>
  <sheetData>
    <row r="1" spans="1:26">
      <c r="G1" s="2" t="s">
        <v>58</v>
      </c>
      <c r="L1" s="2" t="s">
        <v>23</v>
      </c>
      <c r="M1" s="7">
        <f>N2*O2</f>
        <v>4</v>
      </c>
      <c r="N1" s="2" t="s">
        <v>24</v>
      </c>
      <c r="O1" s="2" t="s">
        <v>25</v>
      </c>
    </row>
    <row r="2" spans="1:26">
      <c r="A2" s="1" t="s">
        <v>0</v>
      </c>
      <c r="B2" s="1" t="s">
        <v>1</v>
      </c>
      <c r="C2" s="1" t="s">
        <v>2</v>
      </c>
      <c r="D2" s="2">
        <v>8</v>
      </c>
      <c r="H2" s="2" t="s">
        <v>28</v>
      </c>
      <c r="I2" s="2" t="s">
        <v>29</v>
      </c>
      <c r="J2" s="2" t="s">
        <v>30</v>
      </c>
      <c r="M2" s="7"/>
      <c r="N2" s="2">
        <v>2</v>
      </c>
      <c r="O2" s="2">
        <v>2</v>
      </c>
    </row>
    <row r="3" spans="1:26">
      <c r="B3" s="1" t="s">
        <v>3</v>
      </c>
      <c r="D3" s="2">
        <v>5</v>
      </c>
      <c r="H3" s="2">
        <f>(I3+J3)/2</f>
        <v>12</v>
      </c>
      <c r="I3" s="2">
        <f>D2+D3+F4</f>
        <v>24</v>
      </c>
      <c r="J3" s="2">
        <v>0</v>
      </c>
      <c r="M3" s="7"/>
    </row>
    <row r="4" spans="1:26">
      <c r="B4" s="1" t="s">
        <v>4</v>
      </c>
      <c r="C4" s="1" t="s">
        <v>0</v>
      </c>
      <c r="D4" s="2" t="s">
        <v>6</v>
      </c>
      <c r="E4" s="2">
        <v>9</v>
      </c>
      <c r="F4" s="2">
        <v>11</v>
      </c>
      <c r="U4" s="1">
        <f>E6/U9</f>
        <v>36.764705882352942</v>
      </c>
      <c r="Y4" s="1">
        <f>E6/Y9</f>
        <v>100.26737967914438</v>
      </c>
    </row>
    <row r="5" spans="1:26" ht="16" thickBot="1">
      <c r="E5" s="2" t="s">
        <v>57</v>
      </c>
      <c r="G5" s="2">
        <f>H3+D2+D3+E4</f>
        <v>34</v>
      </c>
    </row>
    <row r="6" spans="1:26" ht="16" thickBot="1">
      <c r="B6" s="1" t="s">
        <v>36</v>
      </c>
      <c r="C6" s="1">
        <f>E6</f>
        <v>5</v>
      </c>
      <c r="D6" s="2">
        <v>8</v>
      </c>
      <c r="E6" s="15">
        <v>5</v>
      </c>
      <c r="G6" s="2">
        <f>G5+D6</f>
        <v>42</v>
      </c>
    </row>
    <row r="7" spans="1:26">
      <c r="B7" s="1" t="s">
        <v>32</v>
      </c>
      <c r="C7" s="1" t="s">
        <v>44</v>
      </c>
      <c r="D7" s="2">
        <v>11</v>
      </c>
      <c r="E7" s="6"/>
      <c r="F7" s="2">
        <f>D7+D27+D26-2+(E6*(D24+E25))+D18</f>
        <v>104</v>
      </c>
      <c r="G7" s="5">
        <f>G6+F7+D8+D9+D18</f>
        <v>170</v>
      </c>
      <c r="H7" s="2" t="s">
        <v>60</v>
      </c>
      <c r="L7" s="2">
        <v>2400</v>
      </c>
      <c r="P7" s="8">
        <v>1200</v>
      </c>
      <c r="T7" s="8">
        <v>300</v>
      </c>
      <c r="X7" s="8">
        <v>110</v>
      </c>
    </row>
    <row r="8" spans="1:26">
      <c r="B8" s="1" t="s">
        <v>53</v>
      </c>
      <c r="C8" s="1">
        <v>8</v>
      </c>
      <c r="D8" s="2">
        <v>8</v>
      </c>
      <c r="E8" s="2" t="s">
        <v>43</v>
      </c>
      <c r="F8" s="2" t="s">
        <v>46</v>
      </c>
      <c r="K8" s="2" t="s">
        <v>16</v>
      </c>
      <c r="L8" s="2" t="s">
        <v>20</v>
      </c>
      <c r="M8" s="1" t="s">
        <v>21</v>
      </c>
      <c r="N8" s="1" t="s">
        <v>18</v>
      </c>
      <c r="P8" s="8" t="s">
        <v>20</v>
      </c>
      <c r="Q8" s="1" t="s">
        <v>21</v>
      </c>
      <c r="R8" s="1" t="s">
        <v>18</v>
      </c>
      <c r="T8" s="8" t="s">
        <v>20</v>
      </c>
      <c r="U8" s="1" t="s">
        <v>21</v>
      </c>
      <c r="V8" s="1" t="s">
        <v>18</v>
      </c>
      <c r="X8" s="8" t="s">
        <v>20</v>
      </c>
      <c r="Y8" s="1" t="s">
        <v>21</v>
      </c>
      <c r="Z8" s="1" t="s">
        <v>18</v>
      </c>
    </row>
    <row r="9" spans="1:26">
      <c r="A9" s="1" t="s">
        <v>54</v>
      </c>
      <c r="B9" s="1" t="s">
        <v>32</v>
      </c>
      <c r="C9" s="1" t="s">
        <v>7</v>
      </c>
      <c r="D9" s="2">
        <v>11</v>
      </c>
      <c r="E9" s="6">
        <f>D8+D9+D18</f>
        <v>24</v>
      </c>
      <c r="F9" s="14">
        <f>H18+D9+D10+E11</f>
        <v>103</v>
      </c>
      <c r="J9" s="2" t="s">
        <v>61</v>
      </c>
      <c r="K9" s="5">
        <f>G7*M1</f>
        <v>680</v>
      </c>
      <c r="L9" s="2">
        <f>E32*1.5</f>
        <v>625</v>
      </c>
      <c r="M9" s="1">
        <f>$K9/L9</f>
        <v>1.0880000000000001</v>
      </c>
      <c r="N9" s="1">
        <f>$M9</f>
        <v>1.0880000000000001</v>
      </c>
      <c r="P9" s="8">
        <f>E33*1.5</f>
        <v>1250</v>
      </c>
      <c r="Q9" s="1">
        <f>$K9/P9</f>
        <v>0.54400000000000004</v>
      </c>
      <c r="R9" s="1">
        <f>Q9</f>
        <v>0.54400000000000004</v>
      </c>
      <c r="T9" s="8">
        <f>E34*1.5</f>
        <v>5000</v>
      </c>
      <c r="U9" s="1">
        <f>$K9/T9</f>
        <v>0.13600000000000001</v>
      </c>
      <c r="V9" s="1">
        <f>U9</f>
        <v>0.13600000000000001</v>
      </c>
      <c r="X9" s="8">
        <f>E35*1.5</f>
        <v>13636.363636363636</v>
      </c>
      <c r="Y9" s="1">
        <f>$K9/X9</f>
        <v>4.986666666666667E-2</v>
      </c>
      <c r="Z9" s="1">
        <f>Y9</f>
        <v>4.986666666666667E-2</v>
      </c>
    </row>
    <row r="10" spans="1:26">
      <c r="B10" s="1" t="s">
        <v>52</v>
      </c>
      <c r="D10" s="2">
        <v>5</v>
      </c>
      <c r="E10" s="6">
        <f>D10+$I$17</f>
        <v>5</v>
      </c>
      <c r="J10" s="2" t="s">
        <v>62</v>
      </c>
      <c r="K10" s="14">
        <f>F9*M1</f>
        <v>412</v>
      </c>
      <c r="L10" s="3">
        <f>E32</f>
        <v>416.66666666666669</v>
      </c>
      <c r="M10" s="1">
        <f>$K10/L10</f>
        <v>0.9887999999999999</v>
      </c>
      <c r="N10" s="1">
        <f>$M10</f>
        <v>0.9887999999999999</v>
      </c>
      <c r="P10" s="8"/>
      <c r="T10" s="8"/>
      <c r="X10" s="8">
        <f>E35</f>
        <v>9090.9090909090901</v>
      </c>
      <c r="Y10" s="1">
        <f>$K10/X10</f>
        <v>4.5320000000000006E-2</v>
      </c>
      <c r="Z10" s="1">
        <f>Y10</f>
        <v>4.5320000000000006E-2</v>
      </c>
    </row>
    <row r="11" spans="1:26">
      <c r="B11" s="1" t="s">
        <v>8</v>
      </c>
      <c r="C11" s="1" t="s">
        <v>54</v>
      </c>
      <c r="D11" s="2" t="s">
        <v>6</v>
      </c>
      <c r="E11" s="6">
        <v>11</v>
      </c>
      <c r="L11" s="3"/>
      <c r="M11" s="1"/>
      <c r="N11" s="1">
        <f>(N10*8+N9)/9</f>
        <v>0.99982222222222228</v>
      </c>
      <c r="P11" s="8">
        <f>E33</f>
        <v>833.33333333333337</v>
      </c>
      <c r="Q11" s="1">
        <f>$K11/P11</f>
        <v>0</v>
      </c>
      <c r="R11" s="1">
        <f>(Q11*8+R9)/9</f>
        <v>6.0444444444444446E-2</v>
      </c>
      <c r="T11" s="8">
        <f>E34</f>
        <v>3333.3333333333335</v>
      </c>
      <c r="U11" s="1">
        <f>$K11/T11</f>
        <v>0</v>
      </c>
      <c r="V11" s="1">
        <f>(U11*8+V9)/9</f>
        <v>1.5111111111111112E-2</v>
      </c>
      <c r="X11" s="8"/>
      <c r="Z11" s="1">
        <f>(Z10*8+Z9)/9</f>
        <v>4.5825185185185191E-2</v>
      </c>
    </row>
    <row r="12" spans="1:26">
      <c r="B12" s="1" t="s">
        <v>19</v>
      </c>
      <c r="C12" s="1" t="s">
        <v>55</v>
      </c>
      <c r="D12" s="2">
        <v>11</v>
      </c>
      <c r="E12" s="6">
        <v>11</v>
      </c>
      <c r="M12" s="1"/>
      <c r="P12" s="8"/>
      <c r="T12" s="8"/>
      <c r="X12" s="8"/>
    </row>
    <row r="13" spans="1:26">
      <c r="E13" s="6"/>
      <c r="M13" s="1"/>
      <c r="P13" s="8"/>
      <c r="T13" s="8"/>
      <c r="X13" s="8"/>
    </row>
    <row r="14" spans="1:26">
      <c r="E14" s="6"/>
      <c r="L14" s="3"/>
      <c r="M14" s="1"/>
      <c r="P14" s="8"/>
      <c r="T14" s="8"/>
      <c r="X14" s="8"/>
    </row>
    <row r="15" spans="1:26">
      <c r="E15" s="6"/>
      <c r="M15" s="1"/>
      <c r="P15" s="8"/>
      <c r="T15" s="8"/>
      <c r="X15" s="8"/>
    </row>
    <row r="16" spans="1:26">
      <c r="E16" s="6"/>
      <c r="L16" s="3"/>
      <c r="M16" s="1"/>
      <c r="P16" s="8"/>
      <c r="T16" s="8"/>
      <c r="X16" s="8"/>
    </row>
    <row r="17" spans="1:24">
      <c r="H17" s="2" t="s">
        <v>42</v>
      </c>
      <c r="P17" s="8"/>
      <c r="T17" s="8"/>
      <c r="X17" s="8"/>
    </row>
    <row r="18" spans="1:24">
      <c r="A18" s="1" t="s">
        <v>7</v>
      </c>
      <c r="B18" s="1" t="s">
        <v>12</v>
      </c>
      <c r="D18" s="2">
        <v>5</v>
      </c>
      <c r="H18" s="2">
        <f>D18+D19+D20+D21+D22+I24</f>
        <v>76</v>
      </c>
      <c r="P18" s="8"/>
      <c r="T18" s="8"/>
      <c r="X18" s="8"/>
    </row>
    <row r="19" spans="1:24">
      <c r="B19" s="1" t="s">
        <v>1</v>
      </c>
      <c r="C19" s="1" t="s">
        <v>10</v>
      </c>
      <c r="D19" s="2">
        <v>8</v>
      </c>
      <c r="P19" s="8"/>
      <c r="T19" s="8"/>
      <c r="X19" s="8"/>
    </row>
    <row r="20" spans="1:24">
      <c r="B20" s="1" t="s">
        <v>26</v>
      </c>
      <c r="D20" s="2">
        <v>5</v>
      </c>
      <c r="P20" s="8"/>
      <c r="T20" s="8"/>
      <c r="X20" s="8"/>
    </row>
    <row r="21" spans="1:24">
      <c r="B21" s="1" t="s">
        <v>11</v>
      </c>
      <c r="D21" s="2">
        <v>5</v>
      </c>
    </row>
    <row r="22" spans="1:24" ht="16" thickBot="1">
      <c r="B22" s="1" t="s">
        <v>27</v>
      </c>
      <c r="D22" s="2">
        <v>5</v>
      </c>
    </row>
    <row r="23" spans="1:24" ht="16" thickBot="1">
      <c r="A23" s="1" t="s">
        <v>45</v>
      </c>
      <c r="B23" s="1" t="s">
        <v>5</v>
      </c>
      <c r="C23" s="1">
        <f>E23</f>
        <v>2</v>
      </c>
      <c r="D23" s="2">
        <v>8</v>
      </c>
      <c r="E23" s="16">
        <v>2</v>
      </c>
      <c r="H23" s="2" t="s">
        <v>59</v>
      </c>
      <c r="I23" s="2" t="s">
        <v>50</v>
      </c>
    </row>
    <row r="24" spans="1:24">
      <c r="A24" s="1" t="s">
        <v>44</v>
      </c>
      <c r="B24" s="1" t="s">
        <v>9</v>
      </c>
      <c r="D24" s="2">
        <v>5</v>
      </c>
      <c r="E24" s="6"/>
      <c r="H24" s="2">
        <f>E23*(D24+E25)-2</f>
        <v>30</v>
      </c>
      <c r="I24" s="2">
        <f>D23+H24+D26+D27</f>
        <v>48</v>
      </c>
    </row>
    <row r="25" spans="1:24">
      <c r="B25" s="1" t="s">
        <v>8</v>
      </c>
      <c r="C25" s="1" t="s">
        <v>44</v>
      </c>
      <c r="D25" s="2" t="s">
        <v>6</v>
      </c>
      <c r="E25" s="6">
        <v>11</v>
      </c>
      <c r="M25" s="1"/>
      <c r="P25" s="8"/>
      <c r="T25" s="8"/>
      <c r="X25" s="8"/>
    </row>
    <row r="26" spans="1:24">
      <c r="B26" s="1" t="s">
        <v>40</v>
      </c>
      <c r="D26" s="2">
        <v>5</v>
      </c>
      <c r="E26" s="6"/>
      <c r="M26" s="1"/>
      <c r="P26" s="8"/>
      <c r="T26" s="8"/>
      <c r="X26" s="8"/>
    </row>
    <row r="27" spans="1:24">
      <c r="B27" s="1" t="s">
        <v>38</v>
      </c>
      <c r="D27" s="2">
        <v>5</v>
      </c>
      <c r="M27" s="1"/>
      <c r="P27" s="8"/>
      <c r="T27" s="8"/>
      <c r="X27" s="8"/>
    </row>
    <row r="28" spans="1:24">
      <c r="M28" s="1"/>
      <c r="P28" s="8"/>
      <c r="T28" s="8"/>
      <c r="X28" s="8"/>
    </row>
    <row r="29" spans="1:24">
      <c r="C29" s="1" t="s">
        <v>15</v>
      </c>
      <c r="D29" s="2" t="s">
        <v>13</v>
      </c>
      <c r="E29" s="2" t="s">
        <v>14</v>
      </c>
      <c r="F29" s="2" t="s">
        <v>17</v>
      </c>
      <c r="H29" s="2" t="s">
        <v>22</v>
      </c>
      <c r="I29" s="5" t="s">
        <v>48</v>
      </c>
      <c r="J29" s="14" t="s">
        <v>63</v>
      </c>
      <c r="K29" s="19" t="s">
        <v>72</v>
      </c>
    </row>
    <row r="30" spans="1:24">
      <c r="C30" s="1">
        <v>8</v>
      </c>
      <c r="D30" s="2">
        <v>9600</v>
      </c>
      <c r="E30" s="4">
        <f t="shared" ref="E30:E35" si="0">1000000/D30</f>
        <v>104.16666666666667</v>
      </c>
      <c r="F30" s="4">
        <f>E30*($C$30+2)</f>
        <v>1041.6666666666667</v>
      </c>
      <c r="G30" s="4"/>
      <c r="I30" s="5"/>
      <c r="J30" s="14"/>
      <c r="K30" s="19"/>
    </row>
    <row r="31" spans="1:24">
      <c r="D31" s="2">
        <v>4800</v>
      </c>
      <c r="E31" s="4">
        <f t="shared" si="0"/>
        <v>208.33333333333334</v>
      </c>
      <c r="F31" s="4">
        <f t="shared" ref="F31:F35" si="1">E31*($C$30+2)</f>
        <v>2083.3333333333335</v>
      </c>
      <c r="G31" s="4"/>
      <c r="I31" s="5"/>
      <c r="J31" s="14"/>
      <c r="K31" s="19"/>
    </row>
    <row r="32" spans="1:24">
      <c r="D32" s="2">
        <v>2400</v>
      </c>
      <c r="E32" s="4">
        <f t="shared" si="0"/>
        <v>416.66666666666669</v>
      </c>
      <c r="F32" s="4">
        <f t="shared" si="1"/>
        <v>4166.666666666667</v>
      </c>
      <c r="G32" s="4"/>
      <c r="I32" s="5">
        <v>5</v>
      </c>
      <c r="J32" s="14">
        <v>2</v>
      </c>
      <c r="K32" s="19">
        <v>3</v>
      </c>
    </row>
    <row r="33" spans="1:13">
      <c r="D33" s="2">
        <v>1200</v>
      </c>
      <c r="E33" s="4">
        <f t="shared" si="0"/>
        <v>833.33333333333337</v>
      </c>
      <c r="F33" s="4">
        <f t="shared" si="1"/>
        <v>8333.3333333333339</v>
      </c>
      <c r="G33" s="4"/>
      <c r="I33" s="5">
        <v>16</v>
      </c>
      <c r="J33" s="14">
        <v>10</v>
      </c>
      <c r="K33" s="19"/>
    </row>
    <row r="34" spans="1:13">
      <c r="D34" s="2">
        <v>300</v>
      </c>
      <c r="E34" s="4">
        <f t="shared" si="0"/>
        <v>3333.3333333333335</v>
      </c>
      <c r="F34" s="4">
        <f t="shared" ref="F34" si="2">E34*($C$30+2)</f>
        <v>33333.333333333336</v>
      </c>
      <c r="G34" s="4"/>
      <c r="I34" s="5">
        <v>75</v>
      </c>
      <c r="J34" s="14">
        <v>50</v>
      </c>
      <c r="K34" s="19"/>
    </row>
    <row r="35" spans="1:13">
      <c r="D35" s="2">
        <v>110</v>
      </c>
      <c r="E35" s="4">
        <f t="shared" si="0"/>
        <v>9090.9090909090901</v>
      </c>
      <c r="F35" s="4">
        <f t="shared" si="1"/>
        <v>90909.090909090897</v>
      </c>
      <c r="G35" s="4"/>
      <c r="I35" s="5">
        <v>209</v>
      </c>
      <c r="J35" s="14">
        <v>139</v>
      </c>
      <c r="K35" s="19"/>
    </row>
    <row r="37" spans="1:13">
      <c r="K37" s="2" t="s">
        <v>41</v>
      </c>
    </row>
    <row r="38" spans="1:13">
      <c r="K38" s="2">
        <f>D32</f>
        <v>2400</v>
      </c>
    </row>
    <row r="39" spans="1:13">
      <c r="A39" s="1" t="s">
        <v>31</v>
      </c>
      <c r="J39" s="2" t="s">
        <v>49</v>
      </c>
      <c r="K39" s="2" t="s">
        <v>47</v>
      </c>
    </row>
    <row r="40" spans="1:13" ht="16" thickBot="1">
      <c r="B40" s="1" t="s">
        <v>3</v>
      </c>
      <c r="D40" s="2">
        <v>5</v>
      </c>
      <c r="H40" s="2" t="s">
        <v>48</v>
      </c>
      <c r="I40" s="2" t="s">
        <v>39</v>
      </c>
      <c r="J40" s="2">
        <f>E42</f>
        <v>108</v>
      </c>
      <c r="K40" s="3">
        <f>E32/4</f>
        <v>104.16666666666667</v>
      </c>
      <c r="M40" s="13">
        <f>J40/K40</f>
        <v>1.0367999999999999</v>
      </c>
    </row>
    <row r="41" spans="1:13" ht="16" thickBot="1">
      <c r="B41" s="1" t="s">
        <v>26</v>
      </c>
      <c r="D41" s="2">
        <v>5</v>
      </c>
      <c r="E41" s="2" t="s">
        <v>69</v>
      </c>
      <c r="G41" s="2" t="s">
        <v>73</v>
      </c>
      <c r="H41" s="18">
        <v>3</v>
      </c>
      <c r="I41" s="2" t="s">
        <v>51</v>
      </c>
      <c r="J41" s="2">
        <f>E46</f>
        <v>103</v>
      </c>
      <c r="K41" s="3">
        <f>K40</f>
        <v>104.16666666666667</v>
      </c>
      <c r="M41" s="13">
        <f>J41/K40</f>
        <v>0.9887999999999999</v>
      </c>
    </row>
    <row r="42" spans="1:13">
      <c r="B42" s="1" t="s">
        <v>34</v>
      </c>
      <c r="C42" s="1" t="s">
        <v>35</v>
      </c>
      <c r="D42" s="2">
        <v>6</v>
      </c>
      <c r="E42" s="2">
        <f>D43+D45+D46+D47+D59+D44+G42</f>
        <v>108</v>
      </c>
      <c r="G42" s="2">
        <f>H41*(D24+E25)-2+D26+D27</f>
        <v>56</v>
      </c>
      <c r="L42" s="2" t="s">
        <v>18</v>
      </c>
      <c r="M42" s="13">
        <f>(M40+(8*M41))/9</f>
        <v>0.9941333333333332</v>
      </c>
    </row>
    <row r="43" spans="1:13">
      <c r="B43" s="1" t="s">
        <v>27</v>
      </c>
      <c r="D43" s="2">
        <v>5</v>
      </c>
      <c r="E43"/>
      <c r="F43"/>
    </row>
    <row r="44" spans="1:13">
      <c r="B44" s="17" t="s">
        <v>53</v>
      </c>
      <c r="C44" s="1">
        <f>H41</f>
        <v>3</v>
      </c>
      <c r="D44" s="2">
        <v>11</v>
      </c>
      <c r="E44"/>
      <c r="F44"/>
    </row>
    <row r="45" spans="1:13">
      <c r="A45" s="1" t="s">
        <v>70</v>
      </c>
      <c r="B45" s="1" t="s">
        <v>32</v>
      </c>
      <c r="C45" s="17" t="s">
        <v>44</v>
      </c>
      <c r="D45" s="2">
        <v>11</v>
      </c>
      <c r="E45" s="1" t="s">
        <v>71</v>
      </c>
      <c r="F45"/>
    </row>
    <row r="46" spans="1:13">
      <c r="B46" s="1" t="s">
        <v>53</v>
      </c>
      <c r="C46" s="1">
        <v>8</v>
      </c>
      <c r="D46" s="2">
        <v>8</v>
      </c>
      <c r="E46">
        <f>D60+D61+D48+E49+D47+D59+I24-2+D62</f>
        <v>103</v>
      </c>
      <c r="F46"/>
    </row>
    <row r="47" spans="1:13">
      <c r="A47" s="1" t="s">
        <v>65</v>
      </c>
      <c r="B47" s="1" t="s">
        <v>32</v>
      </c>
      <c r="C47" s="1" t="s">
        <v>64</v>
      </c>
      <c r="D47" s="2">
        <v>11</v>
      </c>
      <c r="E47"/>
      <c r="F47"/>
    </row>
    <row r="48" spans="1:13">
      <c r="B48" s="1" t="s">
        <v>52</v>
      </c>
      <c r="D48" s="2">
        <v>5</v>
      </c>
      <c r="E48"/>
      <c r="F48"/>
      <c r="I48" s="2">
        <f>F65+D48</f>
        <v>5</v>
      </c>
      <c r="M48" s="11"/>
    </row>
    <row r="49" spans="1:15">
      <c r="B49" s="1" t="s">
        <v>66</v>
      </c>
      <c r="C49" s="1" t="s">
        <v>65</v>
      </c>
      <c r="D49" s="2" t="s">
        <v>67</v>
      </c>
      <c r="E49">
        <v>11</v>
      </c>
      <c r="F49"/>
    </row>
    <row r="50" spans="1:15">
      <c r="E50"/>
      <c r="F50"/>
    </row>
    <row r="51" spans="1:15">
      <c r="B51" s="1" t="s">
        <v>56</v>
      </c>
      <c r="D51" s="2">
        <v>5</v>
      </c>
      <c r="E51"/>
      <c r="F51" t="s">
        <v>74</v>
      </c>
    </row>
    <row r="52" spans="1:15">
      <c r="B52" s="1" t="s">
        <v>33</v>
      </c>
      <c r="C52" s="1">
        <v>1</v>
      </c>
      <c r="D52" s="2">
        <v>8</v>
      </c>
      <c r="E52"/>
      <c r="F52">
        <f>D48+F49+D51+D52+D53+D60+D61+D62+I24</f>
        <v>96</v>
      </c>
    </row>
    <row r="53" spans="1:15">
      <c r="B53" s="1" t="s">
        <v>34</v>
      </c>
      <c r="C53" s="1" t="s">
        <v>35</v>
      </c>
      <c r="D53" s="2">
        <v>6</v>
      </c>
      <c r="E53"/>
      <c r="F53" t="s">
        <v>75</v>
      </c>
    </row>
    <row r="54" spans="1:15">
      <c r="B54" s="1" t="s">
        <v>68</v>
      </c>
      <c r="D54" s="2">
        <v>5</v>
      </c>
      <c r="E54"/>
      <c r="F54">
        <f>D54+D55+I24</f>
        <v>64</v>
      </c>
    </row>
    <row r="55" spans="1:15">
      <c r="B55" s="1" t="s">
        <v>19</v>
      </c>
      <c r="C55" s="1" t="s">
        <v>45</v>
      </c>
      <c r="D55" s="2">
        <v>11</v>
      </c>
      <c r="E55"/>
      <c r="F55"/>
      <c r="H55" s="2" t="s">
        <v>48</v>
      </c>
      <c r="O55" s="1">
        <v>22</v>
      </c>
    </row>
    <row r="56" spans="1:15">
      <c r="E56"/>
      <c r="F56"/>
      <c r="H56" s="2">
        <f>D56</f>
        <v>0</v>
      </c>
    </row>
    <row r="57" spans="1:15">
      <c r="E57"/>
      <c r="F57"/>
      <c r="H57" s="2">
        <f>D57</f>
        <v>0</v>
      </c>
    </row>
    <row r="58" spans="1:15">
      <c r="A58" s="1" t="s">
        <v>64</v>
      </c>
      <c r="E58"/>
      <c r="F58"/>
      <c r="I58" s="2">
        <f>F65+H56+H57</f>
        <v>0</v>
      </c>
    </row>
    <row r="59" spans="1:15">
      <c r="B59" s="1" t="s">
        <v>34</v>
      </c>
      <c r="C59" s="1" t="s">
        <v>35</v>
      </c>
      <c r="D59" s="2">
        <v>6</v>
      </c>
      <c r="E59"/>
      <c r="F59"/>
      <c r="H59" s="2" t="e">
        <f>#REF!</f>
        <v>#REF!</v>
      </c>
    </row>
    <row r="60" spans="1:15">
      <c r="B60" s="1" t="s">
        <v>37</v>
      </c>
      <c r="D60" s="2">
        <v>5</v>
      </c>
      <c r="E60"/>
      <c r="F60"/>
      <c r="H60" s="2" t="e">
        <f>#REF!</f>
        <v>#REF!</v>
      </c>
    </row>
    <row r="61" spans="1:15">
      <c r="A61" s="9"/>
      <c r="B61" s="9" t="s">
        <v>32</v>
      </c>
      <c r="C61" s="9" t="s">
        <v>45</v>
      </c>
      <c r="D61" s="6">
        <v>11</v>
      </c>
      <c r="E61"/>
      <c r="F61"/>
      <c r="H61" s="2" t="e">
        <f>#REF!</f>
        <v>#REF!</v>
      </c>
      <c r="I61" s="6" t="e">
        <f>SUM(H59:H61)+E61*($H$41+$H$42)+D26+D27</f>
        <v>#REF!</v>
      </c>
    </row>
    <row r="62" spans="1:15">
      <c r="B62" s="1" t="s">
        <v>38</v>
      </c>
      <c r="C62" s="12"/>
      <c r="D62" s="2">
        <v>8</v>
      </c>
      <c r="E62"/>
      <c r="F62"/>
    </row>
    <row r="63" spans="1:15">
      <c r="E63"/>
      <c r="F63"/>
    </row>
    <row r="64" spans="1:15">
      <c r="E64"/>
      <c r="F64"/>
    </row>
    <row r="65" spans="5:13" s="9" customFormat="1">
      <c r="E65"/>
      <c r="F65"/>
      <c r="G65" s="6"/>
      <c r="H65" s="6"/>
      <c r="I65" s="6"/>
      <c r="J65" s="6"/>
      <c r="K65" s="6"/>
      <c r="L65" s="6"/>
      <c r="M65" s="1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Cisco Systems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Willegal</dc:creator>
  <cp:lastModifiedBy>Mike Willegal</cp:lastModifiedBy>
  <dcterms:created xsi:type="dcterms:W3CDTF">2013-02-20T23:48:47Z</dcterms:created>
  <dcterms:modified xsi:type="dcterms:W3CDTF">2015-05-16T00:20:41Z</dcterms:modified>
</cp:coreProperties>
</file>